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ederSoh\Downloads\"/>
    </mc:Choice>
  </mc:AlternateContent>
  <xr:revisionPtr revIDLastSave="0" documentId="8_{375F0F50-D339-4D54-9784-B3A293017E32}" xr6:coauthVersionLast="47" xr6:coauthVersionMax="47" xr10:uidLastSave="{00000000-0000-0000-0000-000000000000}"/>
  <bookViews>
    <workbookView xWindow="28680" yWindow="-120" windowWidth="51840" windowHeight="21120" activeTab="1" xr2:uid="{A95DD1DD-1378-4FCD-99E0-9069498955ED}"/>
  </bookViews>
  <sheets>
    <sheet name="SON" sheetId="1" r:id="rId1"/>
    <sheet name="SOH" sheetId="2" r:id="rId2"/>
    <sheet name="Budsjett galla" sheetId="3" r:id="rId3"/>
  </sheets>
  <definedNames>
    <definedName name="_xlnm.Print_Area" localSheetId="0">SON!$A$1:$G$51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3" l="1"/>
  <c r="C18" i="3"/>
  <c r="C10" i="3"/>
  <c r="C25" i="3"/>
  <c r="B39" i="2"/>
  <c r="B43" i="2"/>
  <c r="B41" i="2"/>
  <c r="F11" i="2"/>
  <c r="F10" i="2"/>
  <c r="F9" i="2"/>
  <c r="B10" i="2"/>
  <c r="B11" i="2" l="1"/>
  <c r="B9" i="2"/>
  <c r="B25" i="2"/>
  <c r="B20" i="2"/>
  <c r="F25" i="2"/>
  <c r="F33" i="2" s="1"/>
  <c r="F35" i="2" s="1"/>
  <c r="E25" i="2"/>
  <c r="E24" i="2"/>
  <c r="F18" i="2"/>
  <c r="B8" i="2"/>
  <c r="B5" i="2"/>
  <c r="B17" i="2" s="1"/>
  <c r="F17" i="2" s="1"/>
  <c r="B33" i="2" l="1"/>
  <c r="B7" i="2" l="1"/>
  <c r="B13" i="2"/>
  <c r="F24" i="1"/>
  <c r="F21" i="1"/>
  <c r="F20" i="1"/>
  <c r="F17" i="1"/>
  <c r="F13" i="1"/>
  <c r="F16" i="2" l="1"/>
  <c r="F20" i="2" s="1"/>
  <c r="B16" i="2"/>
  <c r="F31" i="2"/>
  <c r="B31" i="2"/>
  <c r="B35" i="2" s="1"/>
  <c r="B14" i="1"/>
  <c r="B12" i="1"/>
  <c r="B17" i="1"/>
  <c r="B21" i="1" s="1"/>
  <c r="B44" i="1"/>
  <c r="B37" i="1"/>
  <c r="B26" i="1"/>
  <c r="B10" i="1"/>
  <c r="B15" i="1" l="1"/>
  <c r="B46" i="1" s="1"/>
  <c r="B48" i="1" s="1"/>
</calcChain>
</file>

<file path=xl/sharedStrings.xml><?xml version="1.0" encoding="utf-8"?>
<sst xmlns="http://schemas.openxmlformats.org/spreadsheetml/2006/main" count="141" uniqueCount="124">
  <si>
    <t>Budsjett SON 2025/2026</t>
  </si>
  <si>
    <t xml:space="preserve">Inntekter </t>
  </si>
  <si>
    <t>Notat</t>
  </si>
  <si>
    <t>Grunnstøtte fra Studentinord</t>
  </si>
  <si>
    <t>Grunnstøtte fra Nord universitet</t>
  </si>
  <si>
    <t>Øremerket midler - direkte lønnsstøtte Helgeland</t>
  </si>
  <si>
    <t>Sum inntekter</t>
  </si>
  <si>
    <t>Utdrag helgeland</t>
  </si>
  <si>
    <t>Aktivitetsstøtte</t>
  </si>
  <si>
    <t>Region Bodø</t>
  </si>
  <si>
    <t>162 kr per student</t>
  </si>
  <si>
    <t>Sum aktivitetsstøtte</t>
  </si>
  <si>
    <t>Region Helgeland</t>
  </si>
  <si>
    <t>243 kr per student</t>
  </si>
  <si>
    <t>Region Trøndelag</t>
  </si>
  <si>
    <t>157 kr per student</t>
  </si>
  <si>
    <t xml:space="preserve">Lønnskostnader </t>
  </si>
  <si>
    <t>Sum lønnstilskudd</t>
  </si>
  <si>
    <t>Lønnede verv SON</t>
  </si>
  <si>
    <t>100% stilling, lønnstrinn 32 og 40% stilling lønnstrinn 32</t>
  </si>
  <si>
    <t>Lønnstøtte Bodø</t>
  </si>
  <si>
    <t>100% stilling, lønnstrinn 32</t>
  </si>
  <si>
    <t>Lønnstøtte Helgeland</t>
  </si>
  <si>
    <t>50% stilling, lønnstrinn 32 (hvorav 30% øremerket fra universitetet)</t>
  </si>
  <si>
    <t>Fadderperiode</t>
  </si>
  <si>
    <t>Lønnstøtte Trøndelag</t>
  </si>
  <si>
    <t>Sum lønnskostnader</t>
  </si>
  <si>
    <t>Avslutning</t>
  </si>
  <si>
    <t>Støtte fadderperioden</t>
  </si>
  <si>
    <t>Sum fadderperioden</t>
  </si>
  <si>
    <t xml:space="preserve">Driftskostnader </t>
  </si>
  <si>
    <t>Årsmøte</t>
  </si>
  <si>
    <r>
      <t xml:space="preserve">Sentralstyremøter </t>
    </r>
    <r>
      <rPr>
        <sz val="12"/>
        <color theme="1"/>
        <rFont val="Calibri (Brødtekst)"/>
      </rPr>
      <t>og sentralstyre</t>
    </r>
  </si>
  <si>
    <t>Administrasjon</t>
  </si>
  <si>
    <t>Reisekostnader</t>
  </si>
  <si>
    <t>Økonomi og revisjon</t>
  </si>
  <si>
    <t>Organisasjonsutvikling</t>
  </si>
  <si>
    <t>Rekruttering &amp; studentrepresentanter</t>
  </si>
  <si>
    <t>Overlappsperiode (inkl avspark)</t>
  </si>
  <si>
    <t>Avsetninger</t>
  </si>
  <si>
    <t xml:space="preserve">Sum driftskostnader </t>
  </si>
  <si>
    <t>Særskilte arrangementer</t>
  </si>
  <si>
    <t>Nordcup</t>
  </si>
  <si>
    <t>UKA</t>
  </si>
  <si>
    <t>Av dette inngår 100 000kr øremerket fra universitetet</t>
  </si>
  <si>
    <t>GAID + Avslutning av fadderperioden i Trøndelag</t>
  </si>
  <si>
    <t>Av dette inngår 175 000kr øremerket fra universitetet</t>
  </si>
  <si>
    <t>Avslutning av fadderperioden i Bodø</t>
  </si>
  <si>
    <t>Av dette inngår 75 000kr øremerket fra universitetet</t>
  </si>
  <si>
    <t>Avslutning av fadderperioden på Helgeland</t>
  </si>
  <si>
    <t>Av dette inngår 40 0000kr øremerket fra universitetet</t>
  </si>
  <si>
    <t>Sum særskilte arrangementer</t>
  </si>
  <si>
    <t xml:space="preserve">Totale kostnader </t>
  </si>
  <si>
    <t xml:space="preserve">Budsjettert resultat: </t>
  </si>
  <si>
    <t>Budsjett SOH 2025/2026</t>
  </si>
  <si>
    <t>Inngående balanse</t>
  </si>
  <si>
    <t>Lønn</t>
  </si>
  <si>
    <t>Innbetaling av tidligere underslag</t>
  </si>
  <si>
    <t>Total beløp</t>
  </si>
  <si>
    <t>Sponsing (RKS)</t>
  </si>
  <si>
    <t>Månedlig beløp</t>
  </si>
  <si>
    <t>Totalt Fadderperioden</t>
  </si>
  <si>
    <t>Totalt innebetalt 2025</t>
  </si>
  <si>
    <t>Kostnad fadderperiode</t>
  </si>
  <si>
    <t>Totalt innebetalt 2026 Q1 og Q2</t>
  </si>
  <si>
    <t>Resultat</t>
  </si>
  <si>
    <t>Totalt 25/26</t>
  </si>
  <si>
    <t>Total aktivitetstøtte</t>
  </si>
  <si>
    <t>Aktivitetstøtte</t>
  </si>
  <si>
    <t>Billettsalg galla</t>
  </si>
  <si>
    <t>(basert på forrige års oppmøte)</t>
  </si>
  <si>
    <t>IB 2025</t>
  </si>
  <si>
    <t>Q3 og Q4 2025</t>
  </si>
  <si>
    <t>Q1 og Q2 2026</t>
  </si>
  <si>
    <t>Regnskap (ever)</t>
  </si>
  <si>
    <t>Poweroffice</t>
  </si>
  <si>
    <t>Julebord</t>
  </si>
  <si>
    <t>Galla</t>
  </si>
  <si>
    <t>Basert på forrige års kost</t>
  </si>
  <si>
    <t>Gave til styret</t>
  </si>
  <si>
    <t>Skidag</t>
  </si>
  <si>
    <t>Vi kan f.eks. dekke transport til og fra</t>
  </si>
  <si>
    <t>Kinodag</t>
  </si>
  <si>
    <t>17. mai frokost</t>
  </si>
  <si>
    <t>Vaffelonsdag</t>
  </si>
  <si>
    <t>Nesna</t>
  </si>
  <si>
    <t>Underskudd 24/25</t>
  </si>
  <si>
    <t>Samlet kost 2025</t>
  </si>
  <si>
    <t>Samlet kost 2026</t>
  </si>
  <si>
    <t>Resultat 2025</t>
  </si>
  <si>
    <t>Resultat 2026</t>
  </si>
  <si>
    <t>Resultat 25/26</t>
  </si>
  <si>
    <t>Innbetaling underslag</t>
  </si>
  <si>
    <t>UB</t>
  </si>
  <si>
    <t>Budsjett galla</t>
  </si>
  <si>
    <t>IB</t>
  </si>
  <si>
    <t>SOH</t>
  </si>
  <si>
    <t>RKS</t>
  </si>
  <si>
    <t>Samfunnsløftet</t>
  </si>
  <si>
    <t>Kostnader</t>
  </si>
  <si>
    <t>Mat</t>
  </si>
  <si>
    <t>Vakthold</t>
  </si>
  <si>
    <t>Underholdning</t>
  </si>
  <si>
    <t>Pynt</t>
  </si>
  <si>
    <t>Inntekter (billettsalg)</t>
  </si>
  <si>
    <t>Early bird</t>
  </si>
  <si>
    <t>Vanlig</t>
  </si>
  <si>
    <t>150 kroner</t>
  </si>
  <si>
    <t>200 kroner</t>
  </si>
  <si>
    <t>x</t>
  </si>
  <si>
    <t>antall personer</t>
  </si>
  <si>
    <t>Totalt</t>
  </si>
  <si>
    <t>Sum inntekt</t>
  </si>
  <si>
    <t>Sum kostnader</t>
  </si>
  <si>
    <t>Mat til komiteen</t>
  </si>
  <si>
    <t>Notater</t>
  </si>
  <si>
    <t>Øremerket mat</t>
  </si>
  <si>
    <t>Øremerket mat og vakthold</t>
  </si>
  <si>
    <t>Gavekort</t>
  </si>
  <si>
    <t>Fotograf</t>
  </si>
  <si>
    <t>Velkomstdrinker</t>
  </si>
  <si>
    <t>Temu</t>
  </si>
  <si>
    <t>Ark</t>
  </si>
  <si>
    <t>Oversikt biletter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</si>
</sst>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kr&quot;\ * #,##0.00_ ;_ &quot;kr&quot;\ * \-#,##0.00_ ;_ &quot;kr&quot;\ * &quot;-&quot;??_ ;_ @_ "/>
    <numFmt numFmtId="164" formatCode="_-* #,##0_-;\-* #,##0_-;_-* &quot;-&quot;_-;_-@_-"/>
    <numFmt numFmtId="165" formatCode="_-&quot;kr&quot;\ * #,##0.00_-;\-&quot;kr&quot;\ * #,##0.00_-;_-&quot;kr&quot;\ * &quot;-&quot;??_-;_-@_-"/>
    <numFmt numFmtId="166" formatCode="&quot;kr&quot;\ #,##0"/>
    <numFmt numFmtId="168" formatCode="_-&quot;kr&quot;\ * #,##0_-;\-&quot;kr&quot;\ * #,##0_-;_-&quot;kr&quot;\ * &quot;-&quot;??_-;_-@_-"/>
  </numFmts>
  <fonts count="11">
    <font>
      <sz val="10"/>
      <color theme="1"/>
      <name val="Segoe Ui"/>
      <family val="2"/>
    </font>
    <font>
      <sz val="10"/>
      <color theme="1"/>
      <name val="Segoe Ui"/>
      <family val="2"/>
    </font>
    <font>
      <sz val="10"/>
      <color rgb="FFFF0000"/>
      <name val="Segoe Ui"/>
      <family val="2"/>
    </font>
    <font>
      <b/>
      <sz val="26"/>
      <color rgb="FFFDD725"/>
      <name val="Aptos Narrow"/>
      <family val="2"/>
      <scheme val="minor"/>
    </font>
    <font>
      <b/>
      <sz val="12"/>
      <color rgb="FFFDD725"/>
      <name val="Aptos Narrow"/>
      <family val="2"/>
      <scheme val="minor"/>
    </font>
    <font>
      <sz val="12"/>
      <color rgb="FFFDD725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Calibri (Brødtekst)"/>
    </font>
    <font>
      <sz val="12"/>
      <name val="Aptos Narrow"/>
      <family val="2"/>
      <scheme val="minor"/>
    </font>
    <font>
      <sz val="10"/>
      <color rgb="FF006100"/>
      <name val="Segoe Ui"/>
      <family val="2"/>
    </font>
    <font>
      <sz val="10"/>
      <color rgb="FF9C0006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6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" fillId="8" borderId="0" applyNumberFormat="0" applyBorder="0" applyAlignment="0" applyProtection="0"/>
  </cellStyleXfs>
  <cellXfs count="76">
    <xf numFmtId="0" fontId="0" fillId="0" borderId="0" xfId="0"/>
    <xf numFmtId="0" fontId="4" fillId="2" borderId="9" xfId="0" applyFont="1" applyFill="1" applyBorder="1"/>
    <xf numFmtId="165" fontId="5" fillId="2" borderId="9" xfId="1" applyFont="1" applyFill="1" applyBorder="1"/>
    <xf numFmtId="0" fontId="5" fillId="2" borderId="9" xfId="0" applyFont="1" applyFill="1" applyBorder="1"/>
    <xf numFmtId="0" fontId="0" fillId="0" borderId="9" xfId="0" applyBorder="1"/>
    <xf numFmtId="165" fontId="0" fillId="0" borderId="9" xfId="1" applyFont="1" applyBorder="1"/>
    <xf numFmtId="164" fontId="6" fillId="0" borderId="9" xfId="0" applyNumberFormat="1" applyFont="1" applyBorder="1"/>
    <xf numFmtId="164" fontId="0" fillId="0" borderId="9" xfId="0" applyNumberFormat="1" applyBorder="1"/>
    <xf numFmtId="166" fontId="0" fillId="0" borderId="9" xfId="0" applyNumberFormat="1" applyBorder="1"/>
    <xf numFmtId="166" fontId="0" fillId="0" borderId="9" xfId="1" applyNumberFormat="1" applyFont="1" applyBorder="1"/>
    <xf numFmtId="164" fontId="5" fillId="2" borderId="9" xfId="0" applyNumberFormat="1" applyFont="1" applyFill="1" applyBorder="1"/>
    <xf numFmtId="0" fontId="2" fillId="0" borderId="0" xfId="0" applyFont="1"/>
    <xf numFmtId="3" fontId="2" fillId="0" borderId="9" xfId="0" applyNumberFormat="1" applyFont="1" applyBorder="1"/>
    <xf numFmtId="0" fontId="2" fillId="0" borderId="9" xfId="0" applyFont="1" applyBorder="1"/>
    <xf numFmtId="164" fontId="2" fillId="0" borderId="9" xfId="0" applyNumberFormat="1" applyFont="1" applyBorder="1"/>
    <xf numFmtId="3" fontId="8" fillId="0" borderId="9" xfId="0" applyNumberFormat="1" applyFont="1" applyBorder="1"/>
    <xf numFmtId="3" fontId="0" fillId="0" borderId="9" xfId="0" applyNumberFormat="1" applyBorder="1"/>
    <xf numFmtId="165" fontId="4" fillId="2" borderId="9" xfId="1" applyFont="1" applyFill="1" applyBorder="1"/>
    <xf numFmtId="165" fontId="0" fillId="0" borderId="0" xfId="0" applyNumberFormat="1"/>
    <xf numFmtId="165" fontId="0" fillId="0" borderId="0" xfId="1" applyFont="1"/>
    <xf numFmtId="165" fontId="2" fillId="0" borderId="0" xfId="0" applyNumberFormat="1" applyFont="1"/>
    <xf numFmtId="0" fontId="0" fillId="0" borderId="4" xfId="0" applyBorder="1"/>
    <xf numFmtId="0" fontId="0" fillId="0" borderId="5" xfId="0" applyBorder="1"/>
    <xf numFmtId="165" fontId="0" fillId="0" borderId="5" xfId="1" applyFont="1" applyBorder="1"/>
    <xf numFmtId="0" fontId="0" fillId="0" borderId="1" xfId="0" applyBorder="1"/>
    <xf numFmtId="0" fontId="0" fillId="0" borderId="10" xfId="0" applyBorder="1"/>
    <xf numFmtId="0" fontId="0" fillId="0" borderId="14" xfId="0" applyBorder="1"/>
    <xf numFmtId="165" fontId="0" fillId="4" borderId="3" xfId="1" applyFont="1" applyFill="1" applyBorder="1"/>
    <xf numFmtId="165" fontId="0" fillId="4" borderId="9" xfId="1" applyFont="1" applyFill="1" applyBorder="1"/>
    <xf numFmtId="165" fontId="0" fillId="4" borderId="5" xfId="1" applyFont="1" applyFill="1" applyBorder="1"/>
    <xf numFmtId="44" fontId="0" fillId="4" borderId="11" xfId="0" applyNumberFormat="1" applyFill="1" applyBorder="1"/>
    <xf numFmtId="165" fontId="0" fillId="5" borderId="5" xfId="1" applyFont="1" applyFill="1" applyBorder="1"/>
    <xf numFmtId="44" fontId="0" fillId="4" borderId="5" xfId="0" applyNumberFormat="1" applyFill="1" applyBorder="1"/>
    <xf numFmtId="0" fontId="0" fillId="0" borderId="12" xfId="0" applyBorder="1"/>
    <xf numFmtId="165" fontId="0" fillId="5" borderId="13" xfId="1" applyFont="1" applyFill="1" applyBorder="1"/>
    <xf numFmtId="0" fontId="0" fillId="4" borderId="5" xfId="0" applyFill="1" applyBorder="1"/>
    <xf numFmtId="44" fontId="0" fillId="4" borderId="15" xfId="0" applyNumberFormat="1" applyFill="1" applyBorder="1"/>
    <xf numFmtId="44" fontId="0" fillId="5" borderId="11" xfId="0" applyNumberFormat="1" applyFill="1" applyBorder="1"/>
    <xf numFmtId="165" fontId="0" fillId="5" borderId="11" xfId="1" applyFont="1" applyFill="1" applyBorder="1"/>
    <xf numFmtId="0" fontId="0" fillId="0" borderId="3" xfId="0" applyBorder="1"/>
    <xf numFmtId="0" fontId="0" fillId="0" borderId="6" xfId="0" applyBorder="1"/>
    <xf numFmtId="165" fontId="0" fillId="4" borderId="8" xfId="1" applyFont="1" applyFill="1" applyBorder="1"/>
    <xf numFmtId="0" fontId="0" fillId="0" borderId="16" xfId="0" applyBorder="1"/>
    <xf numFmtId="44" fontId="0" fillId="4" borderId="16" xfId="0" applyNumberFormat="1" applyFill="1" applyBorder="1"/>
    <xf numFmtId="44" fontId="0" fillId="0" borderId="0" xfId="0" applyNumberFormat="1"/>
    <xf numFmtId="165" fontId="0" fillId="5" borderId="16" xfId="1" applyFont="1" applyFill="1" applyBorder="1"/>
    <xf numFmtId="165" fontId="0" fillId="4" borderId="16" xfId="1" applyFont="1" applyFill="1" applyBorder="1"/>
    <xf numFmtId="165" fontId="0" fillId="0" borderId="16" xfId="1" applyFont="1" applyBorder="1"/>
    <xf numFmtId="0" fontId="3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Border="1"/>
    <xf numFmtId="168" fontId="0" fillId="0" borderId="0" xfId="1" applyNumberFormat="1" applyFont="1" applyBorder="1"/>
    <xf numFmtId="0" fontId="0" fillId="0" borderId="18" xfId="0" applyBorder="1"/>
    <xf numFmtId="0" fontId="0" fillId="0" borderId="17" xfId="0" applyBorder="1"/>
    <xf numFmtId="168" fontId="0" fillId="0" borderId="17" xfId="1" applyNumberFormat="1" applyFont="1" applyBorder="1"/>
    <xf numFmtId="0" fontId="0" fillId="0" borderId="19" xfId="0" applyBorder="1"/>
    <xf numFmtId="168" fontId="1" fillId="8" borderId="18" xfId="4" applyNumberFormat="1" applyBorder="1"/>
    <xf numFmtId="168" fontId="1" fillId="8" borderId="9" xfId="4" applyNumberFormat="1" applyBorder="1"/>
    <xf numFmtId="0" fontId="0" fillId="0" borderId="9" xfId="0" applyFill="1" applyBorder="1"/>
    <xf numFmtId="168" fontId="10" fillId="7" borderId="9" xfId="3" applyNumberFormat="1" applyBorder="1"/>
    <xf numFmtId="168" fontId="10" fillId="7" borderId="18" xfId="3" applyNumberFormat="1" applyBorder="1"/>
    <xf numFmtId="168" fontId="0" fillId="0" borderId="19" xfId="1" applyNumberFormat="1" applyFont="1" applyBorder="1"/>
    <xf numFmtId="168" fontId="9" fillId="6" borderId="18" xfId="2" applyNumberFormat="1" applyBorder="1"/>
    <xf numFmtId="0" fontId="0" fillId="0" borderId="20" xfId="0" applyBorder="1"/>
    <xf numFmtId="168" fontId="0" fillId="0" borderId="20" xfId="1" applyNumberFormat="1" applyFont="1" applyBorder="1"/>
  </cellXfs>
  <cellStyles count="5">
    <cellStyle name="20 % – uthevingsfarge 3" xfId="4" builtinId="38"/>
    <cellStyle name="Dårlig" xfId="3" builtinId="27"/>
    <cellStyle name="God" xfId="2" builtinId="26"/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B9B68-791C-4FC1-8B29-0F38A27C6AFD}">
  <dimension ref="A1:G51"/>
  <sheetViews>
    <sheetView zoomScale="110" zoomScaleNormal="110" workbookViewId="0">
      <selection activeCell="E41" sqref="E41"/>
    </sheetView>
  </sheetViews>
  <sheetFormatPr baseColWidth="10" defaultColWidth="11.453125" defaultRowHeight="16"/>
  <cols>
    <col min="1" max="1" width="44.54296875" bestFit="1" customWidth="1"/>
    <col min="2" max="2" width="17.1796875" bestFit="1" customWidth="1"/>
    <col min="3" max="3" width="53.7265625" customWidth="1"/>
    <col min="5" max="5" width="17.453125" customWidth="1"/>
    <col min="6" max="6" width="13.7265625" bestFit="1" customWidth="1"/>
    <col min="7" max="7" width="15.1796875" bestFit="1" customWidth="1"/>
  </cols>
  <sheetData>
    <row r="1" spans="1:6">
      <c r="A1" s="48" t="s">
        <v>0</v>
      </c>
      <c r="B1" s="49"/>
      <c r="C1" s="50"/>
    </row>
    <row r="2" spans="1:6">
      <c r="A2" s="51"/>
      <c r="B2" s="52"/>
      <c r="C2" s="53"/>
    </row>
    <row r="3" spans="1:6">
      <c r="A3" s="51"/>
      <c r="B3" s="52"/>
      <c r="C3" s="53"/>
    </row>
    <row r="4" spans="1:6">
      <c r="A4" s="51"/>
      <c r="B4" s="52"/>
      <c r="C4" s="53"/>
    </row>
    <row r="5" spans="1:6">
      <c r="A5" s="54"/>
      <c r="B5" s="55"/>
      <c r="C5" s="56"/>
    </row>
    <row r="6" spans="1:6" ht="16.5">
      <c r="A6" s="1" t="s">
        <v>1</v>
      </c>
      <c r="B6" s="2"/>
      <c r="C6" s="3" t="s">
        <v>2</v>
      </c>
    </row>
    <row r="7" spans="1:6">
      <c r="A7" s="4" t="s">
        <v>3</v>
      </c>
      <c r="B7" s="5">
        <v>1350000</v>
      </c>
      <c r="C7" s="4"/>
    </row>
    <row r="8" spans="1:6">
      <c r="A8" s="4" t="s">
        <v>4</v>
      </c>
      <c r="B8" s="5">
        <v>3030000</v>
      </c>
      <c r="C8" s="4"/>
    </row>
    <row r="9" spans="1:6">
      <c r="A9" s="4" t="s">
        <v>5</v>
      </c>
      <c r="B9" s="5">
        <v>131824</v>
      </c>
      <c r="C9" s="4"/>
    </row>
    <row r="10" spans="1:6" ht="16.5">
      <c r="A10" s="3" t="s">
        <v>6</v>
      </c>
      <c r="B10" s="2">
        <f>SUM(B7:B9)</f>
        <v>4511824</v>
      </c>
      <c r="C10" s="4"/>
      <c r="E10" t="s">
        <v>7</v>
      </c>
    </row>
    <row r="11" spans="1:6" ht="16.5">
      <c r="A11" s="6" t="s">
        <v>8</v>
      </c>
      <c r="B11" s="5"/>
      <c r="C11" s="4"/>
    </row>
    <row r="12" spans="1:6">
      <c r="A12" s="7" t="s">
        <v>9</v>
      </c>
      <c r="B12" s="5">
        <f>-800000-2500</f>
        <v>-802500</v>
      </c>
      <c r="C12" s="8" t="s">
        <v>10</v>
      </c>
      <c r="D12" s="11"/>
      <c r="E12" t="s">
        <v>11</v>
      </c>
      <c r="F12" s="11"/>
    </row>
    <row r="13" spans="1:6">
      <c r="A13" s="7" t="s">
        <v>12</v>
      </c>
      <c r="B13" s="5">
        <v>-125000</v>
      </c>
      <c r="C13" s="9" t="s">
        <v>13</v>
      </c>
      <c r="D13" s="11"/>
      <c r="F13" s="19">
        <f>ABS(B13)</f>
        <v>125000</v>
      </c>
    </row>
    <row r="14" spans="1:6">
      <c r="A14" s="7" t="s">
        <v>14</v>
      </c>
      <c r="B14" s="5">
        <f>-690000-2500</f>
        <v>-692500</v>
      </c>
      <c r="C14" s="8" t="s">
        <v>15</v>
      </c>
      <c r="D14" s="11"/>
      <c r="F14" s="20"/>
    </row>
    <row r="15" spans="1:6" ht="16.5">
      <c r="A15" s="10" t="s">
        <v>11</v>
      </c>
      <c r="B15" s="2">
        <f>B12+B13+B14</f>
        <v>-1620000</v>
      </c>
      <c r="C15" s="4"/>
      <c r="F15" s="18"/>
    </row>
    <row r="16" spans="1:6" ht="16.5">
      <c r="A16" s="6" t="s">
        <v>16</v>
      </c>
      <c r="B16" s="5"/>
      <c r="C16" s="4"/>
      <c r="E16" t="s">
        <v>17</v>
      </c>
      <c r="F16" s="18"/>
    </row>
    <row r="17" spans="1:7">
      <c r="A17" s="7" t="s">
        <v>18</v>
      </c>
      <c r="B17" s="5">
        <f>-(448012+179205)</f>
        <v>-627217</v>
      </c>
      <c r="C17" s="4" t="s">
        <v>19</v>
      </c>
      <c r="D17" s="11"/>
      <c r="F17" s="19">
        <f>ABS(B19)</f>
        <v>223833</v>
      </c>
    </row>
    <row r="18" spans="1:7">
      <c r="A18" s="7" t="s">
        <v>20</v>
      </c>
      <c r="B18" s="5">
        <v>-448012</v>
      </c>
      <c r="C18" s="4" t="s">
        <v>21</v>
      </c>
      <c r="F18" s="18"/>
    </row>
    <row r="19" spans="1:7">
      <c r="A19" s="7" t="s">
        <v>22</v>
      </c>
      <c r="B19" s="5">
        <v>-223833</v>
      </c>
      <c r="C19" s="4" t="s">
        <v>23</v>
      </c>
      <c r="E19" t="s">
        <v>24</v>
      </c>
      <c r="F19" s="18"/>
    </row>
    <row r="20" spans="1:7">
      <c r="A20" s="7" t="s">
        <v>25</v>
      </c>
      <c r="B20" s="5">
        <v>-448012</v>
      </c>
      <c r="C20" s="7" t="s">
        <v>21</v>
      </c>
      <c r="E20" t="s">
        <v>24</v>
      </c>
      <c r="F20" s="18">
        <f>ABS(B24)</f>
        <v>55000</v>
      </c>
      <c r="G20" s="18"/>
    </row>
    <row r="21" spans="1:7" ht="16.5">
      <c r="A21" s="10" t="s">
        <v>26</v>
      </c>
      <c r="B21" s="2">
        <f>SUM(B17:B20)</f>
        <v>-1747074</v>
      </c>
      <c r="C21" s="4"/>
      <c r="E21" t="s">
        <v>27</v>
      </c>
      <c r="F21" s="18">
        <f>ABS(B43)</f>
        <v>40000</v>
      </c>
      <c r="G21" s="18"/>
    </row>
    <row r="22" spans="1:7" ht="16.5">
      <c r="A22" s="6" t="s">
        <v>28</v>
      </c>
      <c r="B22" s="5"/>
      <c r="C22" s="4"/>
      <c r="G22" s="18"/>
    </row>
    <row r="23" spans="1:7">
      <c r="A23" s="7" t="s">
        <v>9</v>
      </c>
      <c r="B23" s="5">
        <v>-100000</v>
      </c>
      <c r="C23" s="4"/>
      <c r="G23" s="18"/>
    </row>
    <row r="24" spans="1:7">
      <c r="A24" s="7" t="s">
        <v>12</v>
      </c>
      <c r="B24" s="5">
        <v>-55000</v>
      </c>
      <c r="C24" s="4"/>
      <c r="E24" t="s">
        <v>6</v>
      </c>
      <c r="F24" s="18">
        <f>SUM(F13:F21)</f>
        <v>443833</v>
      </c>
    </row>
    <row r="25" spans="1:7">
      <c r="A25" s="7" t="s">
        <v>14</v>
      </c>
      <c r="B25" s="5">
        <v>-125000</v>
      </c>
      <c r="C25" s="4"/>
    </row>
    <row r="26" spans="1:7" ht="16.5">
      <c r="A26" s="10" t="s">
        <v>29</v>
      </c>
      <c r="B26" s="2">
        <f>B23+B24+B25</f>
        <v>-280000</v>
      </c>
      <c r="C26" s="4"/>
    </row>
    <row r="27" spans="1:7" ht="16.5">
      <c r="A27" s="6" t="s">
        <v>30</v>
      </c>
      <c r="B27" s="5"/>
      <c r="C27" s="4"/>
    </row>
    <row r="28" spans="1:7">
      <c r="A28" s="7" t="s">
        <v>31</v>
      </c>
      <c r="B28" s="5">
        <v>-100000</v>
      </c>
      <c r="C28" s="4"/>
    </row>
    <row r="29" spans="1:7" ht="16.5">
      <c r="A29" s="7" t="s">
        <v>32</v>
      </c>
      <c r="B29" s="5">
        <v>-40000</v>
      </c>
      <c r="C29" s="12"/>
    </row>
    <row r="30" spans="1:7">
      <c r="A30" s="7" t="s">
        <v>33</v>
      </c>
      <c r="B30" s="5">
        <v>-15000</v>
      </c>
      <c r="C30" s="13"/>
    </row>
    <row r="31" spans="1:7">
      <c r="A31" s="7" t="s">
        <v>34</v>
      </c>
      <c r="B31" s="5">
        <v>-50000</v>
      </c>
      <c r="C31" s="12"/>
    </row>
    <row r="32" spans="1:7">
      <c r="A32" s="7" t="s">
        <v>35</v>
      </c>
      <c r="B32" s="5">
        <v>-80000</v>
      </c>
      <c r="C32" s="4"/>
    </row>
    <row r="33" spans="1:4">
      <c r="A33" s="7" t="s">
        <v>36</v>
      </c>
      <c r="B33" s="5">
        <v>-15000</v>
      </c>
      <c r="C33" s="12"/>
    </row>
    <row r="34" spans="1:4">
      <c r="A34" s="7" t="s">
        <v>37</v>
      </c>
      <c r="B34" s="5">
        <v>-20000</v>
      </c>
      <c r="C34" s="14"/>
    </row>
    <row r="35" spans="1:4">
      <c r="A35" s="7" t="s">
        <v>38</v>
      </c>
      <c r="B35" s="5">
        <v>-25000</v>
      </c>
      <c r="C35" s="13"/>
    </row>
    <row r="36" spans="1:4">
      <c r="A36" s="7" t="s">
        <v>39</v>
      </c>
      <c r="B36" s="5">
        <v>-87600</v>
      </c>
      <c r="C36" s="4"/>
    </row>
    <row r="37" spans="1:4" ht="16.5">
      <c r="A37" s="10" t="s">
        <v>40</v>
      </c>
      <c r="B37" s="2">
        <f>SUM(B28:B36)</f>
        <v>-432600</v>
      </c>
      <c r="C37" s="4"/>
    </row>
    <row r="38" spans="1:4" ht="16.5">
      <c r="A38" s="6" t="s">
        <v>41</v>
      </c>
      <c r="B38" s="5"/>
      <c r="C38" s="4"/>
    </row>
    <row r="39" spans="1:4" ht="16.5">
      <c r="A39" s="7" t="s">
        <v>42</v>
      </c>
      <c r="B39" s="5">
        <v>-95000</v>
      </c>
      <c r="C39" s="15"/>
    </row>
    <row r="40" spans="1:4">
      <c r="A40" s="7" t="s">
        <v>43</v>
      </c>
      <c r="B40" s="5">
        <v>-100000</v>
      </c>
      <c r="C40" s="4" t="s">
        <v>44</v>
      </c>
    </row>
    <row r="41" spans="1:4">
      <c r="A41" s="7" t="s">
        <v>45</v>
      </c>
      <c r="B41" s="5">
        <v>-175000</v>
      </c>
      <c r="C41" s="4" t="s">
        <v>46</v>
      </c>
    </row>
    <row r="42" spans="1:4">
      <c r="A42" s="7" t="s">
        <v>47</v>
      </c>
      <c r="B42" s="5">
        <v>-100000</v>
      </c>
      <c r="C42" s="4" t="s">
        <v>48</v>
      </c>
      <c r="D42" s="4"/>
    </row>
    <row r="43" spans="1:4">
      <c r="A43" s="7" t="s">
        <v>49</v>
      </c>
      <c r="B43" s="5">
        <v>-40000</v>
      </c>
      <c r="C43" s="4" t="s">
        <v>50</v>
      </c>
    </row>
    <row r="44" spans="1:4" ht="16.5">
      <c r="A44" s="10" t="s">
        <v>51</v>
      </c>
      <c r="B44" s="2">
        <f>SUM(B39:B43)</f>
        <v>-510000</v>
      </c>
      <c r="C44" s="16"/>
    </row>
    <row r="45" spans="1:4">
      <c r="A45" s="7"/>
      <c r="B45" s="5"/>
      <c r="C45" s="4"/>
    </row>
    <row r="46" spans="1:4" ht="16.5">
      <c r="A46" s="10" t="s">
        <v>52</v>
      </c>
      <c r="B46" s="2">
        <f>+B21+B26+B37+B44+B15</f>
        <v>-4589674</v>
      </c>
      <c r="C46" s="4"/>
    </row>
    <row r="47" spans="1:4">
      <c r="A47" s="4"/>
      <c r="B47" s="5"/>
      <c r="C47" s="4"/>
    </row>
    <row r="48" spans="1:4" ht="16.5">
      <c r="A48" s="1" t="s">
        <v>53</v>
      </c>
      <c r="B48" s="17">
        <f>B10+B46</f>
        <v>-77850</v>
      </c>
      <c r="C48" s="4"/>
    </row>
    <row r="49" spans="1:3">
      <c r="A49" s="4"/>
      <c r="B49" s="5"/>
      <c r="C49" s="4"/>
    </row>
    <row r="50" spans="1:3" ht="16.5">
      <c r="A50" s="1"/>
      <c r="B50" s="17"/>
      <c r="C50" s="4"/>
    </row>
    <row r="51" spans="1:3" ht="16.5">
      <c r="A51" s="1"/>
      <c r="B51" s="17"/>
      <c r="C51" s="4"/>
    </row>
  </sheetData>
  <mergeCells count="1">
    <mergeCell ref="A1:C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3DAF1-D287-4760-9BBC-39D0CE2E9D5E}">
  <dimension ref="A1:G44"/>
  <sheetViews>
    <sheetView tabSelected="1" topLeftCell="A4" zoomScale="120" zoomScaleNormal="120" workbookViewId="0">
      <selection activeCell="E39" sqref="E39"/>
    </sheetView>
  </sheetViews>
  <sheetFormatPr baseColWidth="10" defaultColWidth="11.453125" defaultRowHeight="16"/>
  <cols>
    <col min="1" max="1" width="26.7265625" customWidth="1"/>
    <col min="2" max="2" width="25.453125" customWidth="1"/>
    <col min="5" max="5" width="31" customWidth="1"/>
    <col min="6" max="6" width="24.7265625" customWidth="1"/>
  </cols>
  <sheetData>
    <row r="1" spans="1:6">
      <c r="A1" t="s">
        <v>54</v>
      </c>
    </row>
    <row r="3" spans="1:6">
      <c r="A3" s="24" t="s">
        <v>55</v>
      </c>
      <c r="B3" s="39"/>
    </row>
    <row r="4" spans="1:6">
      <c r="A4" s="21"/>
      <c r="B4" s="22"/>
    </row>
    <row r="5" spans="1:6">
      <c r="A5" s="4" t="s">
        <v>56</v>
      </c>
      <c r="B5" s="28">
        <f>SON!F17</f>
        <v>223833</v>
      </c>
      <c r="E5" s="44" t="s">
        <v>57</v>
      </c>
    </row>
    <row r="6" spans="1:6">
      <c r="A6" s="21"/>
      <c r="B6" s="23"/>
      <c r="E6" t="s">
        <v>58</v>
      </c>
      <c r="F6" s="19">
        <v>112971.21</v>
      </c>
    </row>
    <row r="7" spans="1:6">
      <c r="A7" s="24" t="s">
        <v>24</v>
      </c>
      <c r="B7" s="27">
        <f>SON!F20+SON!F21</f>
        <v>95000</v>
      </c>
      <c r="F7" s="19"/>
    </row>
    <row r="8" spans="1:6">
      <c r="A8" s="21" t="s">
        <v>59</v>
      </c>
      <c r="B8" s="29">
        <f>8000+10000+6000</f>
        <v>24000</v>
      </c>
      <c r="E8" t="s">
        <v>60</v>
      </c>
      <c r="F8" s="19">
        <v>5000</v>
      </c>
    </row>
    <row r="9" spans="1:6">
      <c r="A9" s="21" t="s">
        <v>61</v>
      </c>
      <c r="B9" s="32">
        <f>B7+B8</f>
        <v>119000</v>
      </c>
      <c r="E9" t="s">
        <v>62</v>
      </c>
      <c r="F9" s="19">
        <f>F8*3</f>
        <v>15000</v>
      </c>
    </row>
    <row r="10" spans="1:6">
      <c r="A10" s="33" t="s">
        <v>63</v>
      </c>
      <c r="B10" s="34">
        <f>106973</f>
        <v>106973</v>
      </c>
      <c r="E10" t="s">
        <v>64</v>
      </c>
      <c r="F10" s="19">
        <f>F8*6</f>
        <v>30000</v>
      </c>
    </row>
    <row r="11" spans="1:6" ht="16.5" thickBot="1">
      <c r="A11" s="25" t="s">
        <v>65</v>
      </c>
      <c r="B11" s="30">
        <f>B9-B10</f>
        <v>12027</v>
      </c>
      <c r="E11" s="42" t="s">
        <v>66</v>
      </c>
      <c r="F11" s="47">
        <f>F10+F9</f>
        <v>45000</v>
      </c>
    </row>
    <row r="12" spans="1:6" ht="16.5" thickTop="1">
      <c r="A12" s="21"/>
      <c r="B12" s="22"/>
    </row>
    <row r="13" spans="1:6">
      <c r="A13" s="40" t="s">
        <v>67</v>
      </c>
      <c r="B13" s="41">
        <f>SON!F13</f>
        <v>125000</v>
      </c>
    </row>
    <row r="15" spans="1:6">
      <c r="A15" s="57">
        <v>2025</v>
      </c>
      <c r="B15" s="58"/>
      <c r="E15" s="57">
        <v>2026</v>
      </c>
      <c r="F15" s="58"/>
    </row>
    <row r="16" spans="1:6">
      <c r="A16" s="21" t="s">
        <v>68</v>
      </c>
      <c r="B16" s="32">
        <f>B13/2</f>
        <v>62500</v>
      </c>
      <c r="E16" s="21" t="s">
        <v>68</v>
      </c>
      <c r="F16" s="32">
        <f>B13/2</f>
        <v>62500</v>
      </c>
    </row>
    <row r="17" spans="1:7">
      <c r="A17" s="21" t="s">
        <v>56</v>
      </c>
      <c r="B17" s="32">
        <f>B5/12*5</f>
        <v>93263.75</v>
      </c>
      <c r="E17" s="21" t="s">
        <v>56</v>
      </c>
      <c r="F17" s="32">
        <f>B17</f>
        <v>93263.75</v>
      </c>
    </row>
    <row r="18" spans="1:7">
      <c r="A18" s="21"/>
      <c r="B18" s="35"/>
      <c r="E18" s="21" t="s">
        <v>69</v>
      </c>
      <c r="F18" s="29">
        <f>60*150</f>
        <v>9000</v>
      </c>
      <c r="G18" t="s">
        <v>70</v>
      </c>
    </row>
    <row r="19" spans="1:7">
      <c r="A19" s="21"/>
      <c r="B19" s="35"/>
      <c r="E19" s="21"/>
      <c r="F19" s="35"/>
    </row>
    <row r="20" spans="1:7" ht="16.5" thickBot="1">
      <c r="A20" s="26" t="s">
        <v>71</v>
      </c>
      <c r="B20" s="36">
        <f>B16+B17</f>
        <v>155763.75</v>
      </c>
      <c r="E20" s="26" t="s">
        <v>71</v>
      </c>
      <c r="F20" s="36">
        <f>SUM(F16:F18)</f>
        <v>164763.75</v>
      </c>
    </row>
    <row r="21" spans="1:7" ht="16.5" thickTop="1"/>
    <row r="23" spans="1:7">
      <c r="A23" s="59" t="s">
        <v>72</v>
      </c>
      <c r="B23" s="60"/>
      <c r="E23" s="59" t="s">
        <v>73</v>
      </c>
      <c r="F23" s="60"/>
    </row>
    <row r="24" spans="1:7">
      <c r="A24" s="21" t="s">
        <v>74</v>
      </c>
      <c r="B24" s="31">
        <v>5000</v>
      </c>
      <c r="E24" s="21" t="str">
        <f>A24</f>
        <v>Regnskap (ever)</v>
      </c>
      <c r="F24" s="31">
        <v>5000</v>
      </c>
    </row>
    <row r="25" spans="1:7">
      <c r="A25" s="21" t="s">
        <v>75</v>
      </c>
      <c r="B25" s="31">
        <f>800*6</f>
        <v>4800</v>
      </c>
      <c r="E25" s="21" t="str">
        <f>A25</f>
        <v>Poweroffice</v>
      </c>
      <c r="F25" s="31">
        <f>B25</f>
        <v>4800</v>
      </c>
    </row>
    <row r="26" spans="1:7">
      <c r="A26" s="21" t="s">
        <v>76</v>
      </c>
      <c r="B26" s="31">
        <v>5000</v>
      </c>
      <c r="E26" s="21" t="s">
        <v>77</v>
      </c>
      <c r="F26" s="31">
        <v>50000</v>
      </c>
      <c r="G26" t="s">
        <v>78</v>
      </c>
    </row>
    <row r="27" spans="1:7">
      <c r="A27" s="21" t="s">
        <v>79</v>
      </c>
      <c r="B27" s="31">
        <v>2500</v>
      </c>
      <c r="E27" s="21" t="s">
        <v>80</v>
      </c>
      <c r="F27" s="31">
        <v>10000</v>
      </c>
      <c r="G27" t="s">
        <v>81</v>
      </c>
    </row>
    <row r="28" spans="1:7">
      <c r="A28" s="21" t="s">
        <v>82</v>
      </c>
      <c r="B28" s="31">
        <v>2000</v>
      </c>
      <c r="E28" s="21" t="s">
        <v>83</v>
      </c>
      <c r="F28" s="31">
        <v>1000</v>
      </c>
    </row>
    <row r="29" spans="1:7">
      <c r="A29" s="21" t="s">
        <v>84</v>
      </c>
      <c r="B29" s="31">
        <v>3000</v>
      </c>
      <c r="E29" s="21" t="s">
        <v>84</v>
      </c>
      <c r="F29" s="31">
        <v>3000</v>
      </c>
    </row>
    <row r="30" spans="1:7">
      <c r="A30" s="21" t="s">
        <v>85</v>
      </c>
      <c r="B30" s="31">
        <v>10000</v>
      </c>
      <c r="E30" s="21" t="s">
        <v>85</v>
      </c>
      <c r="F30" s="31">
        <v>10000</v>
      </c>
    </row>
    <row r="31" spans="1:7">
      <c r="A31" s="21" t="s">
        <v>56</v>
      </c>
      <c r="B31" s="31">
        <f>(B5/12)*5</f>
        <v>93263.75</v>
      </c>
      <c r="E31" s="21" t="s">
        <v>56</v>
      </c>
      <c r="F31" s="31">
        <f>B5/12*5</f>
        <v>93263.75</v>
      </c>
    </row>
    <row r="32" spans="1:7" ht="16.5" thickBot="1">
      <c r="A32" s="42" t="s">
        <v>86</v>
      </c>
      <c r="B32" s="45">
        <v>10000</v>
      </c>
      <c r="E32" s="21"/>
      <c r="F32" s="31"/>
    </row>
    <row r="33" spans="1:6" ht="17" thickTop="1" thickBot="1">
      <c r="A33" s="25" t="s">
        <v>87</v>
      </c>
      <c r="B33" s="38">
        <f>SUM(B24:B32)</f>
        <v>135563.75</v>
      </c>
      <c r="E33" s="25" t="s">
        <v>88</v>
      </c>
      <c r="F33" s="38">
        <f>SUM(F24:F31)</f>
        <v>177063.75</v>
      </c>
    </row>
    <row r="34" spans="1:6" ht="16.5" thickTop="1">
      <c r="A34" s="21"/>
      <c r="B34" s="22"/>
      <c r="E34" s="21"/>
      <c r="F34" s="22"/>
    </row>
    <row r="35" spans="1:6" ht="16.5" thickBot="1">
      <c r="A35" s="25" t="s">
        <v>89</v>
      </c>
      <c r="B35" s="30">
        <f>B20-B33</f>
        <v>20200</v>
      </c>
      <c r="E35" s="25" t="s">
        <v>90</v>
      </c>
      <c r="F35" s="37">
        <f>F20-F33</f>
        <v>-12300</v>
      </c>
    </row>
    <row r="36" spans="1:6" ht="16.5" thickTop="1"/>
    <row r="39" spans="1:6" ht="16.5" thickBot="1">
      <c r="A39" s="42" t="s">
        <v>91</v>
      </c>
      <c r="B39" s="43">
        <f>B35+F35+B11</f>
        <v>19927</v>
      </c>
    </row>
    <row r="40" spans="1:6" ht="16.5" thickTop="1"/>
    <row r="41" spans="1:6" ht="16.5" thickBot="1">
      <c r="A41" s="42" t="s">
        <v>92</v>
      </c>
      <c r="B41" s="46">
        <f>F11</f>
        <v>45000</v>
      </c>
    </row>
    <row r="42" spans="1:6" ht="16.5" thickTop="1"/>
    <row r="43" spans="1:6" ht="16.5" thickBot="1">
      <c r="A43" s="42" t="s">
        <v>93</v>
      </c>
      <c r="B43" s="43">
        <f>B41+B39</f>
        <v>64927</v>
      </c>
    </row>
    <row r="44" spans="1:6" ht="16.5" thickTop="1"/>
  </sheetData>
  <mergeCells count="4">
    <mergeCell ref="A15:B15"/>
    <mergeCell ref="E15:F15"/>
    <mergeCell ref="E23:F23"/>
    <mergeCell ref="A23:B2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06871-8ED1-4C7C-81B1-5C8648596BE9}">
  <dimension ref="A2:H28"/>
  <sheetViews>
    <sheetView topLeftCell="A7" zoomScale="190" zoomScaleNormal="190" workbookViewId="0">
      <selection activeCell="F11" sqref="F11"/>
    </sheetView>
  </sheetViews>
  <sheetFormatPr baseColWidth="10" defaultRowHeight="16"/>
  <cols>
    <col min="1" max="4" width="18.26953125" style="61" customWidth="1"/>
    <col min="5" max="5" width="22.90625" style="61" customWidth="1"/>
    <col min="6" max="6" width="18.26953125" style="61" customWidth="1"/>
    <col min="7" max="8" width="20.1796875" style="61" customWidth="1"/>
    <col min="9" max="16384" width="10.90625" style="61"/>
  </cols>
  <sheetData>
    <row r="2" spans="1:8">
      <c r="A2" s="61" t="s">
        <v>94</v>
      </c>
    </row>
    <row r="3" spans="1:8">
      <c r="E3" s="61" t="s">
        <v>115</v>
      </c>
    </row>
    <row r="5" spans="1:8">
      <c r="A5" s="4" t="s">
        <v>95</v>
      </c>
      <c r="B5" s="4" t="s">
        <v>96</v>
      </c>
      <c r="C5" s="68">
        <v>40000</v>
      </c>
    </row>
    <row r="6" spans="1:8">
      <c r="B6" s="4" t="s">
        <v>97</v>
      </c>
      <c r="C6" s="68">
        <v>40000</v>
      </c>
      <c r="E6" s="61" t="s">
        <v>116</v>
      </c>
    </row>
    <row r="7" spans="1:8">
      <c r="B7" s="4" t="s">
        <v>98</v>
      </c>
      <c r="C7" s="68">
        <v>30000</v>
      </c>
      <c r="E7" s="61" t="s">
        <v>117</v>
      </c>
    </row>
    <row r="8" spans="1:8">
      <c r="B8" s="4" t="s">
        <v>104</v>
      </c>
      <c r="C8" s="68"/>
      <c r="G8" s="61" t="s">
        <v>123</v>
      </c>
    </row>
    <row r="9" spans="1:8" ht="16.5" thickBot="1">
      <c r="A9" s="66"/>
      <c r="B9" s="64"/>
      <c r="C9" s="65"/>
      <c r="G9" s="61" t="s">
        <v>105</v>
      </c>
      <c r="H9" s="61" t="s">
        <v>107</v>
      </c>
    </row>
    <row r="10" spans="1:8" ht="16.5" thickBot="1">
      <c r="A10" s="63" t="s">
        <v>112</v>
      </c>
      <c r="B10" s="63"/>
      <c r="C10" s="67">
        <f>SUM(C5:C9)</f>
        <v>110000</v>
      </c>
      <c r="G10" s="61" t="s">
        <v>106</v>
      </c>
      <c r="H10" s="61" t="s">
        <v>108</v>
      </c>
    </row>
    <row r="11" spans="1:8" ht="16.5" thickTop="1">
      <c r="B11"/>
      <c r="G11" s="61" t="s">
        <v>109</v>
      </c>
      <c r="H11" s="61" t="s">
        <v>110</v>
      </c>
    </row>
    <row r="13" spans="1:8">
      <c r="B13" s="62"/>
      <c r="C13" s="62"/>
    </row>
    <row r="14" spans="1:8">
      <c r="A14" s="4" t="s">
        <v>99</v>
      </c>
      <c r="B14" s="4" t="s">
        <v>100</v>
      </c>
      <c r="C14" s="70">
        <v>70000</v>
      </c>
    </row>
    <row r="15" spans="1:8">
      <c r="B15" s="4" t="s">
        <v>101</v>
      </c>
      <c r="C15" s="70">
        <v>10000</v>
      </c>
    </row>
    <row r="16" spans="1:8">
      <c r="B16" s="4" t="s">
        <v>102</v>
      </c>
      <c r="C16" s="70">
        <v>5000</v>
      </c>
    </row>
    <row r="17" spans="1:5">
      <c r="B17" s="4" t="s">
        <v>103</v>
      </c>
      <c r="C17" s="70">
        <v>3601</v>
      </c>
      <c r="E17" s="61" t="s">
        <v>121</v>
      </c>
    </row>
    <row r="18" spans="1:5">
      <c r="B18" s="69" t="s">
        <v>103</v>
      </c>
      <c r="C18" s="70">
        <f>(6*24.9)+(31.9*37)*2</f>
        <v>2510</v>
      </c>
      <c r="E18" s="61" t="s">
        <v>122</v>
      </c>
    </row>
    <row r="19" spans="1:5">
      <c r="B19" s="4"/>
      <c r="C19" s="4"/>
    </row>
    <row r="20" spans="1:5">
      <c r="B20" s="69" t="s">
        <v>114</v>
      </c>
      <c r="C20" s="70">
        <v>2000</v>
      </c>
    </row>
    <row r="21" spans="1:5">
      <c r="B21" s="69" t="s">
        <v>118</v>
      </c>
      <c r="C21" s="70">
        <v>3000</v>
      </c>
    </row>
    <row r="22" spans="1:5">
      <c r="B22" s="69" t="s">
        <v>119</v>
      </c>
      <c r="C22" s="70">
        <v>1500</v>
      </c>
    </row>
    <row r="23" spans="1:5">
      <c r="B23" s="69" t="s">
        <v>120</v>
      </c>
      <c r="C23" s="70">
        <v>3000</v>
      </c>
    </row>
    <row r="24" spans="1:5" ht="16.5" thickBot="1">
      <c r="A24" s="66"/>
      <c r="B24" s="66"/>
      <c r="C24" s="72"/>
    </row>
    <row r="25" spans="1:5" ht="16.5" thickBot="1">
      <c r="A25" s="63" t="s">
        <v>113</v>
      </c>
      <c r="B25" s="63"/>
      <c r="C25" s="71">
        <f>SUM(C14:C24)</f>
        <v>100611</v>
      </c>
    </row>
    <row r="26" spans="1:5" ht="17" thickTop="1" thickBot="1">
      <c r="A26" s="74"/>
      <c r="B26" s="74"/>
      <c r="C26" s="75"/>
    </row>
    <row r="27" spans="1:5" ht="16.5" thickBot="1">
      <c r="A27" s="63" t="s">
        <v>111</v>
      </c>
      <c r="B27" s="63"/>
      <c r="C27" s="73">
        <f>C10-C25</f>
        <v>9389</v>
      </c>
    </row>
    <row r="28" spans="1:5" ht="16.5" thickTop="1"/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be7b490-a732-4972-acbd-49c06abe07a0" xsi:nil="true"/>
    <_x00c5_r xmlns="fc6924f2-ec3b-4d05-83aa-9e2f1ca68649" xsi:nil="true"/>
    <lcf76f155ced4ddcb4097134ff3c332f xmlns="fc6924f2-ec3b-4d05-83aa-9e2f1ca6864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69323C99C82FF40A2FE685D4A7E6822" ma:contentTypeVersion="12" ma:contentTypeDescription="Opprett et nytt dokument." ma:contentTypeScope="" ma:versionID="49fcee72ca77f89a561ac94442ace152">
  <xsd:schema xmlns:xsd="http://www.w3.org/2001/XMLSchema" xmlns:xs="http://www.w3.org/2001/XMLSchema" xmlns:p="http://schemas.microsoft.com/office/2006/metadata/properties" xmlns:ns2="fc6924f2-ec3b-4d05-83aa-9e2f1ca68649" xmlns:ns3="2be7b490-a732-4972-acbd-49c06abe07a0" targetNamespace="http://schemas.microsoft.com/office/2006/metadata/properties" ma:root="true" ma:fieldsID="68abfbab3e5f1bc93359f1c8bdf3bfe8" ns2:_="" ns3:_="">
    <xsd:import namespace="fc6924f2-ec3b-4d05-83aa-9e2f1ca68649"/>
    <xsd:import namespace="2be7b490-a732-4972-acbd-49c06abe07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_x00c5_r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6924f2-ec3b-4d05-83aa-9e2f1ca686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x00c5_r" ma:index="12" nillable="true" ma:displayName="År" ma:format="Dropdown" ma:internalName="_x00c5_r">
      <xsd:simpleType>
        <xsd:restriction base="dms:Text">
          <xsd:maxLength value="255"/>
        </xsd:restriction>
      </xsd:simpleType>
    </xsd:element>
    <xsd:element name="lcf76f155ced4ddcb4097134ff3c332f" ma:index="14" nillable="true" ma:taxonomy="true" ma:internalName="lcf76f155ced4ddcb4097134ff3c332f" ma:taxonomyFieldName="MediaServiceImageTags" ma:displayName="Bildemerkelapper" ma:readOnly="false" ma:fieldId="{5cf76f15-5ced-4ddc-b409-7134ff3c332f}" ma:taxonomyMulti="true" ma:sspId="9f309557-4a07-48f0-ba1e-e81adebb7e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e7b490-a732-4972-acbd-49c06abe07a0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0b68e133-782f-444a-a3dc-2d5221824dd2}" ma:internalName="TaxCatchAll" ma:showField="CatchAllData" ma:web="2be7b490-a732-4972-acbd-49c06abe07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7E3C8C-AA62-40DF-836E-7B3A06D3A9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E13F00F-3668-4EA2-A8BE-A1348D7826BC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fc6924f2-ec3b-4d05-83aa-9e2f1ca68649"/>
    <ds:schemaRef ds:uri="http://www.w3.org/XML/1998/namespace"/>
    <ds:schemaRef ds:uri="http://purl.org/dc/dcmitype/"/>
    <ds:schemaRef ds:uri="http://purl.org/dc/elements/1.1/"/>
    <ds:schemaRef ds:uri="2be7b490-a732-4972-acbd-49c06abe07a0"/>
  </ds:schemaRefs>
</ds:datastoreItem>
</file>

<file path=customXml/itemProps3.xml><?xml version="1.0" encoding="utf-8"?>
<ds:datastoreItem xmlns:ds="http://schemas.openxmlformats.org/officeDocument/2006/customXml" ds:itemID="{A0B84ACA-1C44-4775-A820-05A2ABFC38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6924f2-ec3b-4d05-83aa-9e2f1ca68649"/>
    <ds:schemaRef ds:uri="2be7b490-a732-4972-acbd-49c06abe07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ed13d9f-21df-485d-909a-231f3c6d16f0}" enabled="0" method="" siteId="{fed13d9f-21df-485d-909a-231f3c6d16f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SON</vt:lpstr>
      <vt:lpstr>SOH</vt:lpstr>
      <vt:lpstr>Budsjett galla</vt:lpstr>
      <vt:lpstr>SON!Utskriftsområde</vt:lpstr>
    </vt:vector>
  </TitlesOfParts>
  <Manager/>
  <Company>Nord universitet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Leder Sonord</dc:creator>
  <cp:keywords/>
  <dc:description/>
  <cp:lastModifiedBy>Leder  Soh</cp:lastModifiedBy>
  <cp:revision/>
  <dcterms:created xsi:type="dcterms:W3CDTF">2025-03-10T13:12:50Z</dcterms:created>
  <dcterms:modified xsi:type="dcterms:W3CDTF">2026-01-28T14:23:05Z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0x010100469323C99C82FF40A2FE685D4A7E6822</vt:lpwstr>
  </property>
  <property fmtid="{D5CDD505-2E9C-101B-9397-08002B2CF9AE}" pid="3" name="MediaServiceImageTags">
    <vt:lpwstr/>
  </property>
</Properties>
</file>